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Data" sheetId="2" state="visible" r:id="rId4"/>
  </sheets>
  <definedNames>
    <definedName function="false" hidden="false" localSheetId="0" name="_xlnm.Print_Area" vbProcedure="false">Dashboard!$A$1:$N$83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<sst xmlns="http://schemas.openxmlformats.org/spreadsheetml/2006/main" count="76" uniqueCount="55">
  <si>
    <t xml:space="preserve">EXECUTIVE SALES PERFORMANCE DASHBOARD</t>
  </si>
  <si>
    <t xml:space="preserve">KPI OVERVIEW</t>
  </si>
  <si>
    <t xml:space="preserve">TOTAL REVENUE</t>
  </si>
  <si>
    <t xml:space="preserve">TOTAL PROFIT</t>
  </si>
  <si>
    <t xml:space="preserve">TOTAL ORDERS</t>
  </si>
  <si>
    <t xml:space="preserve">TOTAL CUSTOMERS</t>
  </si>
  <si>
    <t xml:space="preserve">AVG ORDER VALUE</t>
  </si>
  <si>
    <t xml:space="preserve">PROFIT MARGIN %</t>
  </si>
  <si>
    <t xml:space="preserve">MOM REVENUE GROWTH</t>
  </si>
  <si>
    <t xml:space="preserve">TOP CATEGORY SHARE</t>
  </si>
  <si>
    <t xml:space="preserve">"Revenue per order"</t>
  </si>
  <si>
    <t xml:space="preserve">"Net profit / total revenue"</t>
  </si>
  <si>
    <t xml:space="preserve">"Dec 2026 vs Nov 2026"</t>
  </si>
  <si>
    <t xml:space="preserve">INTERACTIVE FILTER (Region):</t>
  </si>
  <si>
    <t xml:space="preserve">All Regions</t>
  </si>
  <si>
    <t xml:space="preserve">PERFORMANCE ANALYTICS</t>
  </si>
  <si>
    <t xml:space="preserve">TOP PERFORMING CATEGORIES</t>
  </si>
  <si>
    <t xml:space="preserve">Rank</t>
  </si>
  <si>
    <t xml:space="preserve">Category</t>
  </si>
  <si>
    <t xml:space="preserve">Revenue</t>
  </si>
  <si>
    <t xml:space="preserve">% of Total</t>
  </si>
  <si>
    <t xml:space="preserve">EXECUTIVE SUMMARY</t>
  </si>
  <si>
    <t xml:space="preserve">●</t>
  </si>
  <si>
    <t xml:space="preserve">AI-GENERATED BUSINESS INSIGHTS</t>
  </si>
  <si>
    <t xml:space="preserve">STRATEGIC RECOMMENDATIONS</t>
  </si>
  <si>
    <t xml:space="preserve">"Double down on Electronics and Accessories with targeted promotions - even small share gains in the top categories will move total revenue meaningfully given the balanced base."</t>
  </si>
  <si>
    <t xml:space="preserve">"Investigate the August dip and October peak with marketing/ops teams to replicate the drivers behind the October high and prevent a repeat of the August low."</t>
  </si>
  <si>
    <t xml:space="preserve">"Capture order-level and customer-level transaction data going forward (order ID, customer ID, product SKU, cost) to unlock true Top Customers, Top Products, cohort, and retention analysis."</t>
  </si>
  <si>
    <t xml:space="preserve">"Test a regional growth push in South America and North America (currently the two lowest-revenue regions) to close the gap with Europe."</t>
  </si>
  <si>
    <t xml:space="preserve">"Layer in cost/COGS data by category and region to move from a single blended margin figure to category-level profitability - this will sharpen where to invest vs. divest."</t>
  </si>
  <si>
    <t xml:space="preserve">DATA NOTES &amp; SCOPE</t>
  </si>
  <si>
    <t xml:space="preserve">"This workbook was built from a pre-aggregated summary (Total KPIs + 12 monthly totals + 5 category totals + 5 region totals) - not a transaction-level CSV."</t>
  </si>
  <si>
    <t xml:space="preserve">"Top Customers and Top Products could not be built because no customer names, order IDs, or product-level rows were present in the source file."</t>
  </si>
  <si>
    <t xml:space="preserve">"To unlock those sections, provide a transaction-level export (one row per order, with customer, product, date, revenue, and cost columns) and this dashboard can be rebuilt with true PivotTables and slicers on top of it."</t>
  </si>
  <si>
    <t xml:space="preserve">Month</t>
  </si>
  <si>
    <t xml:space="preserve">MoM Growth %</t>
  </si>
  <si>
    <t xml:space="preserve">Region</t>
  </si>
  <si>
    <t xml:space="preserve">Metric</t>
  </si>
  <si>
    <t xml:space="preserve">Value</t>
  </si>
  <si>
    <t xml:space="preserve">Accessories</t>
  </si>
  <si>
    <t xml:space="preserve">Asia Pacific</t>
  </si>
  <si>
    <t xml:space="preserve">Total Revenue</t>
  </si>
  <si>
    <t xml:space="preserve">Clothing</t>
  </si>
  <si>
    <t xml:space="preserve">Europe</t>
  </si>
  <si>
    <t xml:space="preserve">Total Profit</t>
  </si>
  <si>
    <t xml:space="preserve">Electronics</t>
  </si>
  <si>
    <t xml:space="preserve">Middle East &amp; Africa</t>
  </si>
  <si>
    <t xml:space="preserve">Total Orders</t>
  </si>
  <si>
    <t xml:space="preserve">Furniture</t>
  </si>
  <si>
    <t xml:space="preserve">North America</t>
  </si>
  <si>
    <t xml:space="preserve">Total Customers</t>
  </si>
  <si>
    <t xml:space="preserve">Other</t>
  </si>
  <si>
    <t xml:space="preserve">South America</t>
  </si>
  <si>
    <t xml:space="preserve">NOTE: Source file contained pre-aggregated summary data only (no order-level or customer-level records).</t>
  </si>
  <si>
    <t xml:space="preserve">Top Customers / Top Products sections could not be built - see Dashboard notes tab.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</si>
</sst>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,,\M"/>
    <numFmt numFmtId="166" formatCode="#,##0"/>
    <numFmt numFmtId="167" formatCode="\$#,##0"/>
    <numFmt numFmtId="168" formatCode="0.0%"/>
    <numFmt numFmtId="169" formatCode="0.0%;[RED]\-0.0%"/>
    <numFmt numFmtId="170" formatCode="mmm\-yyyy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0.5"/>
      <color rgb="FFD4A01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5A6472"/>
      <name val="Arial"/>
      <family val="0"/>
      <charset val="1"/>
    </font>
    <font>
      <b val="true"/>
      <sz val="18"/>
      <color rgb="FF1B1B1B"/>
      <name val="Arial"/>
      <family val="0"/>
      <charset val="1"/>
    </font>
    <font>
      <i val="true"/>
      <sz val="8.5"/>
      <color rgb="FF2E5C8A"/>
      <name val="Arial"/>
      <family val="0"/>
      <charset val="1"/>
    </font>
    <font>
      <i val="true"/>
      <sz val="8.5"/>
      <color rgb="FF2E8B57"/>
      <name val="Arial"/>
      <family val="0"/>
      <charset val="1"/>
    </font>
    <font>
      <i val="true"/>
      <sz val="8.5"/>
      <color rgb="FFE07B39"/>
      <name val="Arial"/>
      <family val="0"/>
      <charset val="1"/>
    </font>
    <font>
      <i val="true"/>
      <sz val="8.5"/>
      <color rgb="FF6B4C9A"/>
      <name val="Arial"/>
      <family val="0"/>
      <charset val="1"/>
    </font>
    <font>
      <i val="true"/>
      <sz val="8.5"/>
      <color rgb="FF0EA5A4"/>
      <name val="Arial"/>
      <family val="0"/>
      <charset val="1"/>
    </font>
    <font>
      <i val="true"/>
      <sz val="8.5"/>
      <color rgb="FFD4A017"/>
      <name val="Arial"/>
      <family val="0"/>
      <charset val="1"/>
    </font>
    <font>
      <i val="true"/>
      <sz val="8.5"/>
      <color rgb="FFC0392B"/>
      <name val="Arial"/>
      <family val="0"/>
      <charset val="1"/>
    </font>
    <font>
      <i val="true"/>
      <sz val="8.5"/>
      <color rgb="FF0F2A44"/>
      <name val="Arial"/>
      <family val="0"/>
      <charset val="1"/>
    </font>
    <font>
      <i val="true"/>
      <sz val="8.5"/>
      <color rgb="FF5A6472"/>
      <name val="Arial"/>
      <family val="0"/>
      <charset val="1"/>
    </font>
    <font>
      <b val="true"/>
      <sz val="9"/>
      <color rgb="FF0F2A44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.5"/>
      <color rgb="FFD4A017"/>
      <name val="Arial"/>
      <family val="0"/>
      <charset val="1"/>
    </font>
    <font>
      <sz val="9.5"/>
      <color rgb="FF1B1B1B"/>
      <name val="Arial"/>
      <family val="0"/>
      <charset val="1"/>
    </font>
    <font>
      <b val="true"/>
      <sz val="9"/>
      <color rgb="FF2E5C8A"/>
      <name val="Arial"/>
      <family val="0"/>
      <charset val="1"/>
    </font>
    <font>
      <sz val="10"/>
      <color rgb="FF1B1B1B"/>
      <name val="Arial"/>
      <family val="0"/>
      <charset val="1"/>
    </font>
    <font>
      <b val="true"/>
      <sz val="9"/>
      <color rgb="FF2E8B57"/>
      <name val="Arial"/>
      <family val="0"/>
      <charset val="1"/>
    </font>
    <font>
      <b val="true"/>
      <sz val="9"/>
      <color rgb="FFE07B39"/>
      <name val="Arial"/>
      <family val="0"/>
      <charset val="1"/>
    </font>
    <font>
      <b val="true"/>
      <sz val="9"/>
      <color rgb="FF6B4C9A"/>
      <name val="Arial"/>
      <family val="0"/>
      <charset val="1"/>
    </font>
    <font>
      <b val="true"/>
      <sz val="9"/>
      <color rgb="FFC0392B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A6472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0F2A44"/>
        <bgColor rgb="FF13315C"/>
      </patternFill>
    </fill>
    <fill>
      <patternFill patternType="solid">
        <fgColor rgb="FFF4F6F8"/>
        <bgColor rgb="FFFFFFFF"/>
      </patternFill>
    </fill>
    <fill>
      <patternFill patternType="solid">
        <fgColor rgb="FF13315C"/>
        <bgColor rgb="FF0F2A44"/>
      </patternFill>
    </fill>
    <fill>
      <patternFill patternType="solid">
        <fgColor rgb="FF2E5C8A"/>
        <bgColor rgb="FF5A6472"/>
      </patternFill>
    </fill>
    <fill>
      <patternFill patternType="solid">
        <fgColor rgb="FF2E8B57"/>
        <bgColor rgb="FF008080"/>
      </patternFill>
    </fill>
    <fill>
      <patternFill patternType="solid">
        <fgColor rgb="FFE07B39"/>
        <bgColor rgb="FFFF6600"/>
      </patternFill>
    </fill>
    <fill>
      <patternFill patternType="solid">
        <fgColor rgb="FF6B4C9A"/>
        <bgColor rgb="FF5A6472"/>
      </patternFill>
    </fill>
    <fill>
      <patternFill patternType="solid">
        <fgColor rgb="FFFFFFFF"/>
        <bgColor rgb="FFF4F6F8"/>
      </patternFill>
    </fill>
    <fill>
      <patternFill patternType="solid">
        <fgColor rgb="FF0EA5A4"/>
        <bgColor rgb="FF008080"/>
      </patternFill>
    </fill>
    <fill>
      <patternFill patternType="solid">
        <fgColor rgb="FFD4A017"/>
        <bgColor rgb="FFE07B39"/>
      </patternFill>
    </fill>
    <fill>
      <patternFill patternType="solid">
        <fgColor rgb="FFC0392B"/>
        <bgColor rgb="FF993366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E4E7EB"/>
      </left>
      <right style="thin">
        <color rgb="FFE4E7EB"/>
      </right>
      <top/>
      <bottom/>
      <diagonal/>
    </border>
    <border diagonalUp="false" diagonalDown="false">
      <left/>
      <right/>
      <top/>
      <bottom style="thin">
        <color rgb="FFE4E7EB"/>
      </bottom>
      <diagonal/>
    </border>
    <border diagonalUp="false" diagonalDown="false">
      <left style="thin">
        <color rgb="FFE4E7EB"/>
      </left>
      <right style="thin">
        <color rgb="FFE4E7EB"/>
      </right>
      <top style="thin">
        <color rgb="FFE4E7EB"/>
      </top>
      <bottom style="thin">
        <color rgb="FFE4E7EB"/>
      </bottom>
      <diagonal/>
    </border>
    <border diagonalUp="false" diagonalDown="false">
      <left style="thin">
        <color rgb="FFE4E7EB"/>
      </left>
      <right/>
      <top style="thin">
        <color rgb="FFE4E7EB"/>
      </top>
      <bottom/>
      <diagonal/>
    </border>
    <border diagonalUp="false" diagonalDown="false">
      <left/>
      <right style="thin">
        <color rgb="FFE4E7EB"/>
      </right>
      <top/>
      <bottom/>
      <diagonal/>
    </border>
    <border diagonalUp="false" diagonalDown="false">
      <left style="thin">
        <color rgb="FFE4E7EB"/>
      </left>
      <right/>
      <top/>
      <bottom style="thin">
        <color rgb="FFE4E7EB"/>
      </bottom>
      <diagonal/>
    </border>
    <border diagonalUp="false" diagonalDown="false">
      <left/>
      <right style="thin">
        <color rgb="FFE4E7EB"/>
      </right>
      <top/>
      <bottom style="thin">
        <color rgb="FFE4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8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8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11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9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22" fillId="9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8" fontId="22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8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2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3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3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3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13315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E8B57"/>
          <bgColor rgb="FF000000"/>
        </patternFill>
      </fill>
    </dxf>
    <dxf>
      <fill>
        <patternFill patternType="solid">
          <fgColor rgb="FF3A8F5C"/>
          <bgColor rgb="FF000000"/>
        </patternFill>
      </fill>
    </dxf>
    <dxf>
      <fill>
        <patternFill patternType="solid">
          <fgColor rgb="FF5D9A6B"/>
          <bgColor rgb="FF000000"/>
        </patternFill>
      </fill>
    </dxf>
    <dxf>
      <fill>
        <patternFill patternType="solid">
          <fgColor rgb="FF649C6E"/>
          <bgColor rgb="FF000000"/>
        </patternFill>
      </fill>
    </dxf>
    <dxf>
      <fill>
        <patternFill patternType="solid">
          <fgColor rgb="FF92AB82"/>
          <bgColor rgb="FF000000"/>
        </patternFill>
      </fill>
    </dxf>
    <dxf>
      <fill>
        <patternFill patternType="solid">
          <fgColor rgb="FF95AC83"/>
          <bgColor rgb="FF000000"/>
        </patternFill>
      </fill>
    </dxf>
    <dxf>
      <fill>
        <patternFill patternType="solid">
          <fgColor rgb="FF9EAF87"/>
          <bgColor rgb="FF000000"/>
        </patternFill>
      </fill>
    </dxf>
    <dxf>
      <fill>
        <patternFill patternType="solid">
          <fgColor rgb="FFB1B58F"/>
          <bgColor rgb="FF000000"/>
        </patternFill>
      </fill>
    </dxf>
    <dxf>
      <fill>
        <patternFill patternType="solid">
          <fgColor rgb="FFB5B691"/>
          <bgColor rgb="FF000000"/>
        </patternFill>
      </fill>
    </dxf>
    <dxf>
      <fill>
        <patternFill patternType="solid">
          <fgColor rgb="FFCABD9A"/>
          <bgColor rgb="FF000000"/>
        </patternFill>
      </fill>
    </dxf>
    <dxf>
      <fill>
        <patternFill patternType="solid">
          <fgColor rgb="FFF8CBA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A5A4"/>
      <rgbColor rgb="FFC0C0C0"/>
      <rgbColor rgb="FF878787"/>
      <rgbColor rgb="FF9999FF"/>
      <rgbColor rgb="FF6B4C9A"/>
      <rgbColor rgb="FFF4F6F8"/>
      <rgbColor rgb="FFE4E7EB"/>
      <rgbColor rgb="FF660066"/>
      <rgbColor rgb="FFE07B39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D4A017"/>
      <rgbColor rgb="FFFF6600"/>
      <rgbColor rgb="FF5A6472"/>
      <rgbColor rgb="FF969696"/>
      <rgbColor rgb="FF13315C"/>
      <rgbColor rgb="FF2E8B57"/>
      <rgbColor rgb="FF003300"/>
      <rgbColor rgb="FF1B1B1B"/>
      <rgbColor rgb="FFC0392B"/>
      <rgbColor rgb="FF993366"/>
      <rgbColor rgb="FF2E5C8A"/>
      <rgbColor rgb="FF0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Revenue Trend (FY2026)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Data!B1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2e5c8a"/>
            </a:solidFill>
            <a:ln w="21960">
              <a:solidFill>
                <a:srgbClr val="2e5c8a"/>
              </a:solidFill>
              <a:round/>
            </a:ln>
          </c:spPr>
          <c:marker>
            <c:symbol val="circle"/>
            <c:size val="6"/>
            <c:spPr>
              <a:solidFill>
                <a:srgbClr val="2e5c8a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Data!$A$2:$A$13</c:f>
              <c:strCache>
                <c:ptCount val="12"/>
                <c:pt idx="0">
                  <c:v>Jan-2026</c:v>
                </c:pt>
                <c:pt idx="1">
                  <c:v>Feb-2026</c:v>
                </c:pt>
                <c:pt idx="2">
                  <c:v>Mar-2026</c:v>
                </c:pt>
                <c:pt idx="3">
                  <c:v>Apr-2026</c:v>
                </c:pt>
                <c:pt idx="4">
                  <c:v>May-2026</c:v>
                </c:pt>
                <c:pt idx="5">
                  <c:v>Jun-2026</c:v>
                </c:pt>
                <c:pt idx="6">
                  <c:v>Jul-2026</c:v>
                </c:pt>
                <c:pt idx="7">
                  <c:v>Aug-2026</c:v>
                </c:pt>
                <c:pt idx="8">
                  <c:v>Sep-2026</c:v>
                </c:pt>
                <c:pt idx="9">
                  <c:v>Oct-2026</c:v>
                </c:pt>
                <c:pt idx="10">
                  <c:v>Nov-2026</c:v>
                </c:pt>
                <c:pt idx="11">
                  <c:v>Dec-2026</c:v>
                </c:pt>
              </c:strCache>
            </c:strRef>
          </c:cat>
          <c:val>
            <c:numRef>
              <c:f>Data!$B$2:$B$13</c:f>
              <c:numCache>
                <c:formatCode>\$#,##0</c:formatCode>
                <c:ptCount val="12"/>
                <c:pt idx="0">
                  <c:v>2686616</c:v>
                </c:pt>
                <c:pt idx="1">
                  <c:v>2744265</c:v>
                </c:pt>
                <c:pt idx="2">
                  <c:v>2943283</c:v>
                </c:pt>
                <c:pt idx="3">
                  <c:v>2818197</c:v>
                </c:pt>
                <c:pt idx="4">
                  <c:v>2811494</c:v>
                </c:pt>
                <c:pt idx="5">
                  <c:v>2734906</c:v>
                </c:pt>
                <c:pt idx="6">
                  <c:v>2788988</c:v>
                </c:pt>
                <c:pt idx="7">
                  <c:v>2576964</c:v>
                </c:pt>
                <c:pt idx="8">
                  <c:v>2926753</c:v>
                </c:pt>
                <c:pt idx="9">
                  <c:v>3052487</c:v>
                </c:pt>
                <c:pt idx="10">
                  <c:v>3026200</c:v>
                </c:pt>
                <c:pt idx="11">
                  <c:v>2686555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5319064"/>
        <c:axId val="11430245"/>
      </c:lineChart>
      <c:catAx>
        <c:axId val="5531906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m\-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430245"/>
        <c:crosses val="autoZero"/>
        <c:auto val="1"/>
        <c:lblAlgn val="ctr"/>
        <c:lblOffset val="100"/>
        <c:noMultiLvlLbl val="0"/>
      </c:catAx>
      <c:valAx>
        <c:axId val="114302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Revenue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,,\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31906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Data!F1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2e5c8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0ea5a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d4a017"/>
              </a:solidFill>
              <a:ln w="0">
                <a:noFill/>
              </a:ln>
            </c:spPr>
          </c:dPt>
          <c:dPt>
            <c:idx val="3"/>
            <c:spPr>
              <a:solidFill>
                <a:srgbClr val="e07b39"/>
              </a:solidFill>
              <a:ln w="0">
                <a:noFill/>
              </a:ln>
            </c:spPr>
          </c:dPt>
          <c:dPt>
            <c:idx val="4"/>
            <c:spPr>
              <a:solidFill>
                <a:srgbClr val="6b4c9a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Data!$E$2:$E$6</c:f>
              <c:strCache>
                <c:ptCount val="5"/>
                <c:pt idx="0">
                  <c:v>Accessories</c:v>
                </c:pt>
                <c:pt idx="1">
                  <c:v>Clothing</c:v>
                </c:pt>
                <c:pt idx="2">
                  <c:v>Electronics</c:v>
                </c:pt>
                <c:pt idx="3">
                  <c:v>Furniture</c:v>
                </c:pt>
                <c:pt idx="4">
                  <c:v>Other</c:v>
                </c:pt>
              </c:strCache>
            </c:strRef>
          </c:cat>
          <c:val>
            <c:numRef>
              <c:f>Data!$F$2:$F$6</c:f>
              <c:numCache>
                <c:formatCode>\$#,##0</c:formatCode>
                <c:ptCount val="5"/>
                <c:pt idx="0">
                  <c:v>6835005</c:v>
                </c:pt>
                <c:pt idx="1">
                  <c:v>6703445</c:v>
                </c:pt>
                <c:pt idx="2">
                  <c:v>6858333</c:v>
                </c:pt>
                <c:pt idx="3">
                  <c:v>6725701</c:v>
                </c:pt>
                <c:pt idx="4">
                  <c:v>6674224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Sales by Region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Data!I1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0ea5a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Data!$H$2:$H$6</c:f>
              <c:strCache>
                <c:ptCount val="5"/>
                <c:pt idx="0">
                  <c:v>Asia Pacific</c:v>
                </c:pt>
                <c:pt idx="1">
                  <c:v>Europe</c:v>
                </c:pt>
                <c:pt idx="2">
                  <c:v>Middle East &amp; Africa</c:v>
                </c:pt>
                <c:pt idx="3">
                  <c:v>North America</c:v>
                </c:pt>
                <c:pt idx="4">
                  <c:v>South America</c:v>
                </c:pt>
              </c:strCache>
            </c:strRef>
          </c:cat>
          <c:val>
            <c:numRef>
              <c:f>Data!$I$2:$I$6</c:f>
              <c:numCache>
                <c:formatCode>\$#,##0</c:formatCode>
                <c:ptCount val="5"/>
                <c:pt idx="0">
                  <c:v>6791784</c:v>
                </c:pt>
                <c:pt idx="1">
                  <c:v>6913252</c:v>
                </c:pt>
                <c:pt idx="2">
                  <c:v>6827618</c:v>
                </c:pt>
                <c:pt idx="3">
                  <c:v>6692712</c:v>
                </c:pt>
                <c:pt idx="4">
                  <c:v>6571342</c:v>
                </c:pt>
              </c:numCache>
            </c:numRef>
          </c:val>
        </c:ser>
        <c:gapWidth val="150"/>
        <c:overlap val="0"/>
        <c:axId val="79359892"/>
        <c:axId val="19804562"/>
      </c:barChart>
      <c:catAx>
        <c:axId val="793598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804562"/>
        <c:crosses val="autoZero"/>
        <c:auto val="1"/>
        <c:lblAlgn val="ctr"/>
        <c:lblOffset val="100"/>
        <c:noMultiLvlLbl val="0"/>
      </c:catAx>
      <c:valAx>
        <c:axId val="198045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,,\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35989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0</xdr:rowOff>
    </xdr:from>
    <xdr:to>
      <xdr:col>10</xdr:col>
      <xdr:colOff>481680</xdr:colOff>
      <xdr:row>34</xdr:row>
      <xdr:rowOff>11520</xdr:rowOff>
    </xdr:to>
    <xdr:graphicFrame>
      <xdr:nvGraphicFramePr>
        <xdr:cNvPr id="0" name="Chart 1"/>
        <xdr:cNvGraphicFramePr/>
      </xdr:nvGraphicFramePr>
      <xdr:xfrm>
        <a:off x="176400" y="3143160"/>
        <a:ext cx="593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18</xdr:row>
      <xdr:rowOff>0</xdr:rowOff>
    </xdr:from>
    <xdr:to>
      <xdr:col>13</xdr:col>
      <xdr:colOff>387360</xdr:colOff>
      <xdr:row>34</xdr:row>
      <xdr:rowOff>11520</xdr:rowOff>
    </xdr:to>
    <xdr:graphicFrame>
      <xdr:nvGraphicFramePr>
        <xdr:cNvPr id="1" name="Chart 2"/>
        <xdr:cNvGraphicFramePr/>
      </xdr:nvGraphicFramePr>
      <xdr:xfrm>
        <a:off x="4421520" y="3143160"/>
        <a:ext cx="34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36</xdr:row>
      <xdr:rowOff>0</xdr:rowOff>
    </xdr:from>
    <xdr:to>
      <xdr:col>11</xdr:col>
      <xdr:colOff>55080</xdr:colOff>
      <xdr:row>51</xdr:row>
      <xdr:rowOff>97200</xdr:rowOff>
    </xdr:to>
    <xdr:graphicFrame>
      <xdr:nvGraphicFramePr>
        <xdr:cNvPr id="2" name="Chart 3"/>
        <xdr:cNvGraphicFramePr/>
      </xdr:nvGraphicFramePr>
      <xdr:xfrm>
        <a:off x="176400" y="6572160"/>
        <a:ext cx="61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CategoryData" displayName="CategoryData" ref="E1:F6" headerRowCount="1" totalsRowCount="0" totalsRowShown="0">
  <autoFilter ref="E1:F6"/>
  <tableColumns count="2">
    <tableColumn id="1" name="Category"/>
    <tableColumn id="2" name="Revenue"/>
  </tableColumns>
</table>
</file>

<file path=xl/tables/table2.xml><?xml version="1.0" encoding="utf-8"?>
<table xmlns="http://schemas.openxmlformats.org/spreadsheetml/2006/main" id="2" name="KPIData" displayName="KPIData" ref="K1:L5" headerRowCount="1" totalsRowCount="0" totalsRowShown="0">
  <autoFilter ref="K1:L5"/>
  <tableColumns count="2">
    <tableColumn id="1" name="Metric"/>
    <tableColumn id="2" name="Value"/>
  </tableColumns>
</table>
</file>

<file path=xl/tables/table3.xml><?xml version="1.0" encoding="utf-8"?>
<table xmlns="http://schemas.openxmlformats.org/spreadsheetml/2006/main" id="3" name="MonthlyData" displayName="MonthlyData" ref="A1:C13" headerRowCount="1" totalsRowCount="0" totalsRowShown="0">
  <autoFilter ref="A1:C13"/>
  <tableColumns count="3">
    <tableColumn id="1" name="Month"/>
    <tableColumn id="2" name="Revenue"/>
    <tableColumn id="3" name="MoM Growth %"/>
  </tableColumns>
</table>
</file>

<file path=xl/tables/table4.xml><?xml version="1.0" encoding="utf-8"?>
<table xmlns="http://schemas.openxmlformats.org/spreadsheetml/2006/main" id="4" name="RegionData" displayName="RegionData" ref="H1:I6" headerRowCount="1" totalsRowCount="0" totalsRowShown="0">
  <autoFilter ref="H1:I6"/>
  <tableColumns count="2">
    <tableColumn id="1" name="Region"/>
    <tableColumn id="2" name="Revenu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Relationship Id="rId3" Type="http://schemas.openxmlformats.org/officeDocument/2006/relationships/table" Target="../tables/table3.xml"/><Relationship Id="rId4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4"/>
    <pageSetUpPr fitToPage="true"/>
  </sheetPr>
  <dimension ref="A1:O89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14" min="2" style="0" width="8.61"/>
    <col collapsed="false" customWidth="true" hidden="false" outlineLevel="0" max="15" min="15" style="0" width="2.5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r="3" customFormat="false" ht="15" hidden="false" customHeight="false" outlineLevel="0" collapsed="false">
      <c r="A3" s="3" t="str">
        <f aca="true">"Fiscal Year 2026  |  "&amp;TEXT(TODAY(),"mmmm d, yyyy")&amp;"  |  Prepared for Executive Leadership Team"</f>
        <v>Fiscal Year 2026  |  July 31, 2026  |  Prepared for Executive Leadership Team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19.5" hidden="false" customHeight="true" outlineLevel="0" collapsed="false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2"/>
    </row>
    <row r="6" customFormat="false" ht="3.75" hidden="false" customHeight="true" outlineLevel="0" collapsed="false">
      <c r="A6" s="2"/>
      <c r="B6" s="5"/>
      <c r="C6" s="5"/>
      <c r="D6" s="5"/>
      <c r="E6" s="6"/>
      <c r="F6" s="6"/>
      <c r="G6" s="6"/>
      <c r="H6" s="7"/>
      <c r="I6" s="7"/>
      <c r="J6" s="7"/>
      <c r="K6" s="8"/>
      <c r="L6" s="8"/>
      <c r="M6" s="8"/>
      <c r="N6" s="2"/>
      <c r="O6" s="2"/>
    </row>
    <row r="7" customFormat="false" ht="15" hidden="false" customHeight="false" outlineLevel="0" collapsed="false">
      <c r="A7" s="2"/>
      <c r="B7" s="9" t="s">
        <v>2</v>
      </c>
      <c r="C7" s="9"/>
      <c r="D7" s="9"/>
      <c r="E7" s="9" t="s">
        <v>3</v>
      </c>
      <c r="F7" s="9"/>
      <c r="G7" s="9"/>
      <c r="H7" s="9" t="s">
        <v>4</v>
      </c>
      <c r="I7" s="9"/>
      <c r="J7" s="9"/>
      <c r="K7" s="9" t="s">
        <v>5</v>
      </c>
      <c r="L7" s="9"/>
      <c r="M7" s="9"/>
      <c r="N7" s="2"/>
      <c r="O7" s="2"/>
    </row>
    <row r="8" customFormat="false" ht="15" hidden="false" customHeight="false" outlineLevel="0" collapsed="false">
      <c r="A8" s="2"/>
      <c r="B8" s="10" t="n">
        <f aca="false">SUM(Data!B2:B13)</f>
        <v>33796708</v>
      </c>
      <c r="C8" s="10"/>
      <c r="D8" s="10"/>
      <c r="E8" s="10" t="n">
        <f aca="false">Data!L3</f>
        <v>9189644.65</v>
      </c>
      <c r="F8" s="10"/>
      <c r="G8" s="10"/>
      <c r="H8" s="11" t="n">
        <f aca="false">Data!L4</f>
        <v>1200</v>
      </c>
      <c r="I8" s="11"/>
      <c r="J8" s="11"/>
      <c r="K8" s="11" t="n">
        <f aca="false">Data!L5</f>
        <v>295</v>
      </c>
      <c r="L8" s="11"/>
      <c r="M8" s="11"/>
      <c r="N8" s="2"/>
      <c r="O8" s="2"/>
    </row>
    <row r="9" customFormat="false" ht="15" hidden="false" customHeight="false" outlineLevel="0" collapsed="false">
      <c r="A9" s="2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2"/>
      <c r="O9" s="2"/>
    </row>
    <row r="10" customFormat="false" ht="15" hidden="false" customHeight="false" outlineLevel="0" collapsed="false">
      <c r="A10" s="2"/>
      <c r="B10" s="12" t="str">
        <f aca="false">"Avg "&amp;TEXT(SUM(Data!B2:B13)/12,"$#,##0")&amp;" / month"</f>
        <v>Avg $2,816,392 / month</v>
      </c>
      <c r="C10" s="12"/>
      <c r="D10" s="12"/>
      <c r="E10" s="13" t="str">
        <f aca="false">"Margin: "&amp;TEXT(Data!L3/SUM(Data!B2:B13),"0.0%")</f>
        <v>Margin: 27.2%</v>
      </c>
      <c r="F10" s="13"/>
      <c r="G10" s="13"/>
      <c r="H10" s="14" t="str">
        <f aca="false">"AOV: "&amp;TEXT(SUM(Data!B2:B13)/Data!L4,"$#,##0")</f>
        <v>AOV: $28,164</v>
      </c>
      <c r="I10" s="14"/>
      <c r="J10" s="14"/>
      <c r="K10" s="15" t="str">
        <f aca="false">"Rev/Customer: "&amp;TEXT(SUM(Data!B2:B13)/Data!L5,"$#,##0")</f>
        <v>Rev/Customer: $114,565</v>
      </c>
      <c r="L10" s="15"/>
      <c r="M10" s="15"/>
      <c r="N10" s="2"/>
      <c r="O10" s="2"/>
    </row>
    <row r="11" customFormat="false" ht="6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customFormat="false" ht="3.75" hidden="false" customHeight="true" outlineLevel="0" collapsed="false">
      <c r="A12" s="2"/>
      <c r="B12" s="16"/>
      <c r="C12" s="16"/>
      <c r="D12" s="16"/>
      <c r="E12" s="17"/>
      <c r="F12" s="17"/>
      <c r="G12" s="17"/>
      <c r="H12" s="18"/>
      <c r="I12" s="18"/>
      <c r="J12" s="18"/>
      <c r="K12" s="19"/>
      <c r="L12" s="19"/>
      <c r="M12" s="19"/>
      <c r="N12" s="2"/>
      <c r="O12" s="2"/>
    </row>
    <row r="13" customFormat="false" ht="15" hidden="false" customHeight="false" outlineLevel="0" collapsed="false">
      <c r="A13" s="2"/>
      <c r="B13" s="9" t="s">
        <v>6</v>
      </c>
      <c r="C13" s="9"/>
      <c r="D13" s="9"/>
      <c r="E13" s="9" t="s">
        <v>7</v>
      </c>
      <c r="F13" s="9"/>
      <c r="G13" s="9"/>
      <c r="H13" s="9" t="s">
        <v>8</v>
      </c>
      <c r="I13" s="9"/>
      <c r="J13" s="9"/>
      <c r="K13" s="9" t="s">
        <v>9</v>
      </c>
      <c r="L13" s="9"/>
      <c r="M13" s="9"/>
      <c r="N13" s="2"/>
      <c r="O13" s="2"/>
    </row>
    <row r="14" customFormat="false" ht="15" hidden="false" customHeight="false" outlineLevel="0" collapsed="false">
      <c r="A14" s="2"/>
      <c r="B14" s="20" t="n">
        <f aca="false">SUM(Data!B2:B13)/Data!L4</f>
        <v>28163.9233333333</v>
      </c>
      <c r="C14" s="20"/>
      <c r="D14" s="20"/>
      <c r="E14" s="21" t="n">
        <f aca="false">Data!L3/SUM(Data!B2:B13)</f>
        <v>0.271909460826776</v>
      </c>
      <c r="F14" s="21"/>
      <c r="G14" s="21"/>
      <c r="H14" s="22" t="n">
        <f aca="false">(Data!B13-Data!B12)/Data!B12</f>
        <v>-0.112234815940784</v>
      </c>
      <c r="I14" s="22"/>
      <c r="J14" s="22"/>
      <c r="K14" s="21" t="n">
        <f aca="false">MAX(Data!F2:F6)/SUM(Data!B2:B13)</f>
        <v>0.202929024921599</v>
      </c>
      <c r="L14" s="21"/>
      <c r="M14" s="21"/>
      <c r="N14" s="2"/>
      <c r="O14" s="2"/>
    </row>
    <row r="15" customFormat="false" ht="15" hidden="false" customHeight="false" outlineLevel="0" collapsed="false">
      <c r="A15" s="2"/>
      <c r="B15" s="20"/>
      <c r="C15" s="20"/>
      <c r="D15" s="20"/>
      <c r="E15" s="21"/>
      <c r="F15" s="21"/>
      <c r="G15" s="21"/>
      <c r="H15" s="22"/>
      <c r="I15" s="22"/>
      <c r="J15" s="22"/>
      <c r="K15" s="21"/>
      <c r="L15" s="21"/>
      <c r="M15" s="21"/>
      <c r="N15" s="2"/>
      <c r="O15" s="2"/>
    </row>
    <row r="16" customFormat="false" ht="15" hidden="false" customHeight="false" outlineLevel="0" collapsed="false">
      <c r="A16" s="2"/>
      <c r="B16" s="23" t="s">
        <v>10</v>
      </c>
      <c r="C16" s="23"/>
      <c r="D16" s="23"/>
      <c r="E16" s="24" t="s">
        <v>11</v>
      </c>
      <c r="F16" s="24"/>
      <c r="G16" s="24"/>
      <c r="H16" s="25" t="s">
        <v>12</v>
      </c>
      <c r="I16" s="25"/>
      <c r="J16" s="25"/>
      <c r="K16" s="26" t="str">
        <f aca="false">INDEX(Data!E2:E6,MATCH(MAX(Data!F2:F6),Data!F2:F6,0))&amp;" leads"</f>
        <v>Electronics leads</v>
      </c>
      <c r="L16" s="26"/>
      <c r="M16" s="26"/>
      <c r="N16" s="2"/>
      <c r="O16" s="2"/>
    </row>
    <row r="17" customFormat="false" ht="15" hidden="false" customHeight="false" outlineLevel="0" collapsed="false">
      <c r="A17" s="2"/>
      <c r="B17" s="27" t="s">
        <v>13</v>
      </c>
      <c r="C17" s="27"/>
      <c r="D17" s="27"/>
      <c r="E17" s="28" t="s">
        <v>14</v>
      </c>
      <c r="F17" s="29" t="str">
        <f aca="false">IF(E17="All Regions","Showing all regions","Filtered: "&amp;E17&amp;" = "&amp;TEXT(SUMIF(Data!H2:H6,E17,Data!I2:I6),"$#,##0"))</f>
        <v>Showing all regions</v>
      </c>
      <c r="G17" s="29"/>
      <c r="H17" s="29"/>
      <c r="I17" s="29"/>
      <c r="J17" s="2"/>
      <c r="K17" s="2"/>
      <c r="L17" s="2"/>
      <c r="M17" s="2"/>
      <c r="N17" s="2"/>
      <c r="O17" s="2"/>
    </row>
    <row r="18" customFormat="false" ht="19.5" hidden="false" customHeight="true" outlineLevel="0" collapsed="false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2"/>
    </row>
    <row r="19" customFormat="false" ht="15" hidden="false" customHeight="fals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customFormat="false" ht="19.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30" t="s">
        <v>16</v>
      </c>
      <c r="J37" s="30"/>
      <c r="K37" s="30"/>
      <c r="L37" s="30"/>
      <c r="M37" s="30"/>
      <c r="N37" s="30"/>
      <c r="O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31" t="s">
        <v>17</v>
      </c>
      <c r="J38" s="31" t="s">
        <v>18</v>
      </c>
      <c r="K38" s="31"/>
      <c r="L38" s="31" t="s">
        <v>19</v>
      </c>
      <c r="M38" s="31"/>
      <c r="N38" s="31" t="s">
        <v>20</v>
      </c>
      <c r="O38" s="2"/>
    </row>
    <row r="39" customFormat="false" ht="15.7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32" t="n">
        <v>1</v>
      </c>
      <c r="J39" s="33" t="str">
        <f aca="false">INDEX(Data!$E$2:$E$6,MATCH(LARGE(Data!$F$2:$F$6,1),Data!$F$2:$F$6,0))</f>
        <v>Electronics</v>
      </c>
      <c r="K39" s="33"/>
      <c r="L39" s="34" t="n">
        <f aca="false">LARGE(Data!$F$2:$F$6,1)</f>
        <v>6858333</v>
      </c>
      <c r="M39" s="34"/>
      <c r="N39" s="35" t="n">
        <f aca="false">LARGE(Data!$F$2:$F$6,1)/SUM(Data!$F$2:$F$6)</f>
        <v>0.202929024921599</v>
      </c>
      <c r="O39" s="2"/>
    </row>
    <row r="40" customFormat="false" ht="15.7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32" t="n">
        <v>2</v>
      </c>
      <c r="J40" s="33" t="str">
        <f aca="false">INDEX(Data!$E$2:$E$6,MATCH(LARGE(Data!$F$2:$F$6,2),Data!$F$2:$F$6,0))</f>
        <v>Accessories</v>
      </c>
      <c r="K40" s="33"/>
      <c r="L40" s="34" t="n">
        <f aca="false">LARGE(Data!$F$2:$F$6,2)</f>
        <v>6835005</v>
      </c>
      <c r="M40" s="34"/>
      <c r="N40" s="35" t="n">
        <f aca="false">LARGE(Data!$F$2:$F$6,2)/SUM(Data!$F$2:$F$6)</f>
        <v>0.202238780179419</v>
      </c>
      <c r="O40" s="2"/>
    </row>
    <row r="41" customFormat="false" ht="15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32" t="n">
        <v>3</v>
      </c>
      <c r="J41" s="33" t="str">
        <f aca="false">INDEX(Data!$E$2:$E$6,MATCH(LARGE(Data!$F$2:$F$6,3),Data!$F$2:$F$6,0))</f>
        <v>Furniture</v>
      </c>
      <c r="K41" s="33"/>
      <c r="L41" s="34" t="n">
        <f aca="false">LARGE(Data!$F$2:$F$6,3)</f>
        <v>6725701</v>
      </c>
      <c r="M41" s="34"/>
      <c r="N41" s="35" t="n">
        <f aca="false">LARGE(Data!$F$2:$F$6,3)/SUM(Data!$F$2:$F$6)</f>
        <v>0.199004619029759</v>
      </c>
      <c r="O41" s="2"/>
    </row>
    <row r="42" customFormat="false" ht="15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32" t="n">
        <v>4</v>
      </c>
      <c r="J42" s="33" t="str">
        <f aca="false">INDEX(Data!$E$2:$E$6,MATCH(LARGE(Data!$F$2:$F$6,4),Data!$F$2:$F$6,0))</f>
        <v>Clothing</v>
      </c>
      <c r="K42" s="33"/>
      <c r="L42" s="34" t="n">
        <f aca="false">LARGE(Data!$F$2:$F$6,4)</f>
        <v>6703445</v>
      </c>
      <c r="M42" s="34"/>
      <c r="N42" s="35" t="n">
        <f aca="false">LARGE(Data!$F$2:$F$6,4)/SUM(Data!$F$2:$F$6)</f>
        <v>0.198346093353234</v>
      </c>
      <c r="O42" s="2"/>
    </row>
    <row r="43" customFormat="false" ht="15.7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32" t="n">
        <v>5</v>
      </c>
      <c r="J43" s="33" t="str">
        <f aca="false">INDEX(Data!$E$2:$E$6,MATCH(LARGE(Data!$F$2:$F$6,5),Data!$F$2:$F$6,0))</f>
        <v>Other</v>
      </c>
      <c r="K43" s="33"/>
      <c r="L43" s="34" t="n">
        <f aca="false">LARGE(Data!$F$2:$F$6,5)</f>
        <v>6674224</v>
      </c>
      <c r="M43" s="34"/>
      <c r="N43" s="35" t="n">
        <f aca="false">LARGE(Data!$F$2:$F$6,5)/SUM(Data!$F$2:$F$6)</f>
        <v>0.197481482515989</v>
      </c>
      <c r="O43" s="2"/>
    </row>
    <row r="44" customFormat="false" ht="15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customFormat="false" ht="15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customFormat="false" ht="1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customFormat="false" ht="15" hidden="false" customHeight="fals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customFormat="false" ht="1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customFormat="false" ht="1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customFormat="false" ht="15" hidden="false" customHeight="fals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customFormat="false" ht="1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customFormat="false" ht="1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customFormat="false" ht="15" hidden="false" customHeight="fals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customFormat="false" ht="15" hidden="false" customHeight="fals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customFormat="false" ht="15" hidden="false" customHeight="fals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customFormat="false" ht="19.5" hidden="false" customHeight="true" outlineLevel="0" collapsed="false">
      <c r="A56" s="4" t="s">
        <v>21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2"/>
    </row>
    <row r="57" customFormat="false" ht="18" hidden="false" customHeight="true" outlineLevel="0" collapsed="false">
      <c r="A57" s="36" t="s">
        <v>22</v>
      </c>
      <c r="B57" s="37" t="str">
        <f aca="false">"FY2026 total revenue reached "&amp;TEXT(SUM(Data!B2:B13),"$#,##0")&amp;", generating "&amp;TEXT(Data!L3,"$#,##0")&amp;" in net profit, a "&amp;TEXT(Data!L3/SUM(Data!B2:B13),"0.0%")&amp;" margin."</f>
        <v>FY2026 total revenue reached $33,796,708, generating $9,189,645 in net profit, a 27.2% margin.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"/>
    </row>
    <row r="58" customFormat="false" ht="18" hidden="false" customHeight="true" outlineLevel="0" collapsed="false">
      <c r="A58" s="38" t="s">
        <v>22</v>
      </c>
      <c r="B58" s="39" t="str">
        <f aca="false">"The business processed "&amp;TEXT(Data!L4,"#,##0")&amp;" orders across "&amp;TEXT(Data!L5,"#,##0")&amp;" customers, averaging "&amp;TEXT(SUM(Data!B2:B13)/Data!L4,"$#,##0")&amp;" per order."</f>
        <v>The business processed 1,200 orders across 295 customers, averaging $28,164 per order.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"/>
    </row>
    <row r="59" customFormat="false" ht="18" hidden="false" customHeight="true" outlineLevel="0" collapsed="false">
      <c r="A59" s="40" t="s">
        <v>22</v>
      </c>
      <c r="B59" s="39" t="str">
        <f aca="false">"Revenue is well diversified: the top category ("&amp;INDEX(Data!E2:E6,MATCH(MAX(Data!F2:F6),Data!F2:F6,0))&amp;") holds only "&amp;TEXT(MAX(Data!F2:F6)/SUM(Data!F2:F6),"0.0%")&amp;" share of total revenue, with all five categories within a narrow band."</f>
        <v>Revenue is well diversified: the top category (Electronics) holds only 20.3% share of total revenue, with all five categories within a narrow band.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"/>
    </row>
    <row r="60" customFormat="false" ht="18" hidden="false" customHeight="true" outlineLevel="0" collapsed="false">
      <c r="A60" s="41" t="s">
        <v>22</v>
      </c>
      <c r="B60" s="39" t="str">
        <f aca="false">"Regionally, "&amp;INDEX(Data!H2:H6,MATCH(MAX(Data!I2:I6),Data!I2:I6,0))&amp;" leads with "&amp;TEXT(MAX(Data!I2:I6),"$#,##0")&amp;", while "&amp;INDEX(Data!H2:H6,MATCH(MIN(Data!I2:I6),Data!I2:I6,0))&amp;" trails at "&amp;TEXT(MIN(Data!I2:I6),"$#,##0")&amp;" - a spread of only "&amp;TEXT((MAX(Data!I2:I6)-MIN(Data!I2:I6))/MAX(Data!I2:I6),"0.0%")&amp;"."</f>
        <v>Regionally, Europe leads with $6,913,252, while South America trails at $6,571,342 - a spread of only 4.9%.</v>
      </c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"/>
    </row>
    <row r="61" customFormat="false" ht="18" hidden="false" customHeight="true" outlineLevel="0" collapsed="false">
      <c r="A61" s="42" t="s">
        <v>22</v>
      </c>
      <c r="B61" s="43" t="str">
        <f aca="false">"December closed the year at "&amp;TEXT(Data!B13,"$#,##0")&amp;", a "&amp;TEXT((Data!B13-Data!B12)/Data!B12,"0.0%")&amp;" change versus November, after peaking in October at "&amp;TEXT(MAX(Data!B2:B13),"$#,##0")&amp;"."</f>
        <v>December closed the year at $2,686,555, a -11.2% change versus November, after peaking in October at $3,052,487.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"/>
    </row>
    <row r="62" customFormat="false" ht="15" hidden="false" customHeight="fals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customFormat="false" ht="19.5" hidden="false" customHeight="true" outlineLevel="0" collapsed="false">
      <c r="A63" s="4" t="s">
        <v>23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2"/>
    </row>
    <row r="64" customFormat="false" ht="18" hidden="false" customHeight="true" outlineLevel="0" collapsed="false">
      <c r="A64" s="36" t="s">
        <v>22</v>
      </c>
      <c r="B64" s="37" t="str">
        <f aca="false">"Revenue is remarkably balanced across categories - the gap between the top and bottom category is only "&amp;TEXT((MAX(Data!F2:F6)-MIN(Data!F2:F6))/MAX(Data!F2:F6),"0.0%")&amp;", suggesting no single product line is carrying the business (a strength for resilience, but a sign no category is being maximized as a growth driver)."</f>
        <v>Revenue is remarkably balanced across categories - the gap between the top and bottom category is only 2.7%, suggesting no single product line is carrying the business (a strength for resilience, but a sign no category is being maximized as a growth driver).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"/>
    </row>
    <row r="65" customFormat="false" ht="18" hidden="false" customHeight="true" outlineLevel="0" collapsed="false">
      <c r="A65" s="38" t="s">
        <v>22</v>
      </c>
      <c r="B65" s="39" t="str">
        <f aca="false">"Monthly revenue is stable with low volatility - the coefficient of variation across the 12 months indicates demand is consistent rather than seasonal, aside from the October peak and the January/August dips."</f>
        <v>Monthly revenue is stable with low volatility - the coefficient of variation across the 12 months indicates demand is consistent rather than seasonal, aside from the October peak and the January/August dips.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"/>
    </row>
    <row r="66" customFormat="false" ht="18" hidden="false" customHeight="true" outlineLevel="0" collapsed="false">
      <c r="A66" s="40" t="s">
        <v>22</v>
      </c>
      <c r="B66" s="39" t="str">
        <f aca="false">"Profit margin of "&amp;TEXT(Data!L3/SUM(Data!B2:B13),"0.0%")&amp;" is healthy for a multi-category retail/e-commerce mix, but there is no cost or COGS breakdown in the source data to identify which category or region drives the strongest margin."</f>
        <v>Profit margin of 27.2% is healthy for a multi-category retail/e-commerce mix, but there is no cost or COGS breakdown in the source data to identify which category or region drives the strongest margin.</v>
      </c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"/>
    </row>
    <row r="67" customFormat="false" ht="18" hidden="false" customHeight="true" outlineLevel="0" collapsed="false">
      <c r="A67" s="41" t="s">
        <v>22</v>
      </c>
      <c r="B67" s="39" t="str">
        <f aca="false">"Customer base of "&amp;TEXT(Data!L5,"#,##0")&amp;" against "&amp;TEXT(Data!L4,"#,##0")&amp;" orders implies roughly "&amp;TEXT(Data!L4/Data!L5,"0.0")&amp;" orders per customer per year - a moderate repeat-purchase rate worth validating against a true customer-level dataset."</f>
        <v>Customer base of 295 against 1,200 orders implies roughly 4.1 orders per customer per year - a moderate repeat-purchase rate worth validating against a true customer-level dataset.</v>
      </c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"/>
    </row>
    <row r="68" customFormat="false" ht="18" hidden="false" customHeight="true" outlineLevel="0" collapsed="false">
      <c r="A68" s="42" t="s">
        <v>22</v>
      </c>
      <c r="B68" s="43" t="str">
        <f aca="false">"Regional performance is tightly clustered (all five regions within ~5% of each other), indicating global demand is evenly distributed rather than concentrated in one geography."</f>
        <v>Regional performance is tightly clustered (all five regions within ~5% of each other), indicating global demand is evenly distributed rather than concentrated in one geography.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"/>
    </row>
    <row r="69" customFormat="false" ht="15" hidden="false" customHeight="fals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customFormat="false" ht="19.5" hidden="false" customHeight="true" outlineLevel="0" collapsed="false">
      <c r="A70" s="4" t="s">
        <v>24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2"/>
    </row>
    <row r="71" customFormat="false" ht="18" hidden="false" customHeight="true" outlineLevel="0" collapsed="false">
      <c r="A71" s="36" t="s">
        <v>22</v>
      </c>
      <c r="B71" s="37" t="s">
        <v>25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"/>
    </row>
    <row r="72" customFormat="false" ht="18" hidden="false" customHeight="true" outlineLevel="0" collapsed="false">
      <c r="A72" s="38" t="s">
        <v>22</v>
      </c>
      <c r="B72" s="39" t="s">
        <v>26</v>
      </c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"/>
    </row>
    <row r="73" customFormat="false" ht="18" hidden="false" customHeight="true" outlineLevel="0" collapsed="false">
      <c r="A73" s="40" t="s">
        <v>22</v>
      </c>
      <c r="B73" s="39" t="s">
        <v>27</v>
      </c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"/>
    </row>
    <row r="74" customFormat="false" ht="18" hidden="false" customHeight="true" outlineLevel="0" collapsed="false">
      <c r="A74" s="41" t="s">
        <v>22</v>
      </c>
      <c r="B74" s="39" t="s">
        <v>28</v>
      </c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"/>
    </row>
    <row r="75" customFormat="false" ht="18" hidden="false" customHeight="true" outlineLevel="0" collapsed="false">
      <c r="A75" s="42" t="s">
        <v>22</v>
      </c>
      <c r="B75" s="43" t="s">
        <v>29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"/>
    </row>
    <row r="76" customFormat="false" ht="15" hidden="false" customHeight="fals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customFormat="false" ht="19.5" hidden="false" customHeight="true" outlineLevel="0" collapsed="false">
      <c r="A77" s="4" t="s">
        <v>30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2"/>
    </row>
    <row r="78" customFormat="false" ht="18" hidden="false" customHeight="true" outlineLevel="0" collapsed="false">
      <c r="A78" s="44" t="s">
        <v>22</v>
      </c>
      <c r="B78" s="37" t="s">
        <v>31</v>
      </c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"/>
    </row>
    <row r="79" customFormat="false" ht="18" hidden="false" customHeight="true" outlineLevel="0" collapsed="false">
      <c r="A79" s="45" t="s">
        <v>22</v>
      </c>
      <c r="B79" s="39" t="s">
        <v>32</v>
      </c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"/>
    </row>
    <row r="80" customFormat="false" ht="18" hidden="false" customHeight="true" outlineLevel="0" collapsed="false">
      <c r="A80" s="42" t="s">
        <v>22</v>
      </c>
      <c r="B80" s="43" t="s">
        <v>33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"/>
    </row>
    <row r="81" customFormat="false" ht="15" hidden="false" customHeight="fals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customFormat="false" ht="15" hidden="false" customHeight="fals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customFormat="false" ht="15" hidden="false" customHeight="fals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customFormat="false" ht="15" hidden="false" customHeight="fals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customFormat="false" ht="15" hidden="false" customHeight="fals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customFormat="false" ht="15" hidden="false" customHeight="fals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customFormat="false" ht="15" hidden="false" customHeight="fals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customFormat="false" ht="15" hidden="false" customHeight="fals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customFormat="false" ht="15" hidden="false" customHeight="fals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</sheetData>
  <mergeCells count="65">
    <mergeCell ref="A1:N2"/>
    <mergeCell ref="A3:N3"/>
    <mergeCell ref="A5:N5"/>
    <mergeCell ref="B7:D7"/>
    <mergeCell ref="E7:G7"/>
    <mergeCell ref="H7:J7"/>
    <mergeCell ref="K7:M7"/>
    <mergeCell ref="B8:D9"/>
    <mergeCell ref="E8:G9"/>
    <mergeCell ref="H8:J9"/>
    <mergeCell ref="K8:M9"/>
    <mergeCell ref="B10:D10"/>
    <mergeCell ref="E10:G10"/>
    <mergeCell ref="H10:J10"/>
    <mergeCell ref="K10:M10"/>
    <mergeCell ref="B13:D13"/>
    <mergeCell ref="E13:G13"/>
    <mergeCell ref="H13:J13"/>
    <mergeCell ref="K13:M13"/>
    <mergeCell ref="B14:D15"/>
    <mergeCell ref="E14:G15"/>
    <mergeCell ref="H14:J15"/>
    <mergeCell ref="K14:M15"/>
    <mergeCell ref="B16:D16"/>
    <mergeCell ref="E16:G16"/>
    <mergeCell ref="H16:J16"/>
    <mergeCell ref="K16:M16"/>
    <mergeCell ref="B17:D17"/>
    <mergeCell ref="F17:I17"/>
    <mergeCell ref="A18:N18"/>
    <mergeCell ref="I37:N37"/>
    <mergeCell ref="J38:K38"/>
    <mergeCell ref="L38:M38"/>
    <mergeCell ref="J39:K39"/>
    <mergeCell ref="L39:M39"/>
    <mergeCell ref="J40:K40"/>
    <mergeCell ref="L40:M40"/>
    <mergeCell ref="J41:K41"/>
    <mergeCell ref="L41:M41"/>
    <mergeCell ref="J42:K42"/>
    <mergeCell ref="L42:M42"/>
    <mergeCell ref="J43:K43"/>
    <mergeCell ref="L43:M43"/>
    <mergeCell ref="A56:N56"/>
    <mergeCell ref="B57:N57"/>
    <mergeCell ref="B58:N58"/>
    <mergeCell ref="B59:N59"/>
    <mergeCell ref="B60:N60"/>
    <mergeCell ref="B61:N61"/>
    <mergeCell ref="A63:N63"/>
    <mergeCell ref="B64:N64"/>
    <mergeCell ref="B65:N65"/>
    <mergeCell ref="B66:N66"/>
    <mergeCell ref="B67:N67"/>
    <mergeCell ref="B68:N68"/>
    <mergeCell ref="A70:N70"/>
    <mergeCell ref="B71:N71"/>
    <mergeCell ref="B72:N72"/>
    <mergeCell ref="B73:N73"/>
    <mergeCell ref="B74:N74"/>
    <mergeCell ref="B75:N75"/>
    <mergeCell ref="A77:N77"/>
    <mergeCell ref="B78:N78"/>
    <mergeCell ref="B79:N79"/>
    <mergeCell ref="B80:N80"/>
  </mergeCells>
  <conditionalFormatting sqref="L39:L43">
    <cfRule type="dataBar" priority="2">
      <dataBar showValue="1" minLength="10" maxLength="90">
        <cfvo type="min" val="0"/>
        <cfvo type="max" val="0"/>
        <color rgb="FF0EA5A4"/>
      </dataBar>
      <extLst>
        <ext xmlns:x14="http://schemas.microsoft.com/office/spreadsheetml/2009/9/main" uri="{B025F937-C7B1-47D3-B67F-A62EFF666E3E}">
          <x14:id>{D191E9F4-F453-4BCD-9E15-7348B3B572AE}</x14:id>
        </ext>
      </extLst>
    </cfRule>
  </conditionalFormatting>
  <dataValidations count="1">
    <dataValidation allowBlank="false" errorStyle="stop" operator="between" showDropDown="false" showErrorMessage="false" showInputMessage="false" sqref="E17" type="list">
      <formula1>"All Regions,Asia Pacific,Europe,Middle East &amp; Africa,North America,South America"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191E9F4-F453-4BCD-9E15-7348B3B572AE}">
            <x14:dataBar minLength="10" maxLength="90" axisPosition="none" gradient="true">
              <x14:cfvo type="min"/>
              <x14:cfvo type="max"/>
              <x14:negativeFillColor rgb="FF0EA5A4"/>
              <x14:axisColor rgb="FF000000"/>
            </x14:dataBar>
          </x14:cfRule>
          <xm:sqref>L39:L43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A5A4"/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3"/>
    <col collapsed="false" customWidth="true" hidden="false" outlineLevel="0" max="8" min="8" style="0" width="20"/>
    <col collapsed="false" customWidth="true" hidden="false" outlineLevel="0" max="9" min="9" style="0" width="13"/>
    <col collapsed="false" customWidth="true" hidden="false" outlineLevel="0" max="10" min="10" style="0" width="3"/>
    <col collapsed="false" customWidth="true" hidden="false" outlineLevel="0" max="11" min="11" style="0" width="15"/>
    <col collapsed="false" customWidth="true" hidden="false" outlineLevel="0" max="12" min="12" style="0" width="13"/>
  </cols>
  <sheetData>
    <row r="1" customFormat="false" ht="15" hidden="false" customHeight="false" outlineLevel="0" collapsed="false">
      <c r="A1" s="46" t="s">
        <v>34</v>
      </c>
      <c r="B1" s="46" t="s">
        <v>19</v>
      </c>
      <c r="C1" s="46" t="s">
        <v>35</v>
      </c>
      <c r="E1" s="46" t="s">
        <v>18</v>
      </c>
      <c r="F1" s="46" t="s">
        <v>19</v>
      </c>
      <c r="H1" s="46" t="s">
        <v>36</v>
      </c>
      <c r="I1" s="46" t="s">
        <v>19</v>
      </c>
      <c r="K1" s="46" t="s">
        <v>37</v>
      </c>
      <c r="L1" s="46" t="s">
        <v>38</v>
      </c>
    </row>
    <row r="2" customFormat="false" ht="15" hidden="false" customHeight="false" outlineLevel="0" collapsed="false">
      <c r="A2" s="47" t="n">
        <v>46023</v>
      </c>
      <c r="B2" s="48" t="n">
        <v>2686616</v>
      </c>
      <c r="C2" s="49"/>
      <c r="E2" s="50" t="s">
        <v>39</v>
      </c>
      <c r="F2" s="48" t="n">
        <v>6835005</v>
      </c>
      <c r="H2" s="50" t="s">
        <v>40</v>
      </c>
      <c r="I2" s="48" t="n">
        <v>6791784</v>
      </c>
      <c r="K2" s="50" t="s">
        <v>41</v>
      </c>
      <c r="L2" s="48" t="n">
        <v>33796708</v>
      </c>
    </row>
    <row r="3" customFormat="false" ht="15" hidden="false" customHeight="false" outlineLevel="0" collapsed="false">
      <c r="A3" s="47" t="n">
        <v>46054</v>
      </c>
      <c r="B3" s="48" t="n">
        <v>2744265</v>
      </c>
      <c r="C3" s="49" t="n">
        <f aca="false">IFERROR((B3-B2)/B2,0)</f>
        <v>0.0214578488328812</v>
      </c>
      <c r="E3" s="50" t="s">
        <v>42</v>
      </c>
      <c r="F3" s="48" t="n">
        <v>6703445</v>
      </c>
      <c r="H3" s="50" t="s">
        <v>43</v>
      </c>
      <c r="I3" s="48" t="n">
        <v>6913252</v>
      </c>
      <c r="K3" s="50" t="s">
        <v>44</v>
      </c>
      <c r="L3" s="48" t="n">
        <v>9189644.65</v>
      </c>
    </row>
    <row r="4" customFormat="false" ht="15" hidden="false" customHeight="false" outlineLevel="0" collapsed="false">
      <c r="A4" s="47" t="n">
        <v>46082</v>
      </c>
      <c r="B4" s="48" t="n">
        <v>2943283</v>
      </c>
      <c r="C4" s="49" t="n">
        <f aca="false">IFERROR((B4-B3)/B3,0)</f>
        <v>0.0725214219472245</v>
      </c>
      <c r="E4" s="50" t="s">
        <v>45</v>
      </c>
      <c r="F4" s="48" t="n">
        <v>6858333</v>
      </c>
      <c r="H4" s="50" t="s">
        <v>46</v>
      </c>
      <c r="I4" s="48" t="n">
        <v>6827618</v>
      </c>
      <c r="K4" s="50" t="s">
        <v>47</v>
      </c>
      <c r="L4" s="51" t="n">
        <v>1200</v>
      </c>
    </row>
    <row r="5" customFormat="false" ht="15" hidden="false" customHeight="false" outlineLevel="0" collapsed="false">
      <c r="A5" s="47" t="n">
        <v>46113</v>
      </c>
      <c r="B5" s="48" t="n">
        <v>2818197</v>
      </c>
      <c r="C5" s="49" t="n">
        <f aca="false">IFERROR((B5-B4)/B4,0)</f>
        <v>-0.0424988015083837</v>
      </c>
      <c r="E5" s="50" t="s">
        <v>48</v>
      </c>
      <c r="F5" s="48" t="n">
        <v>6725701</v>
      </c>
      <c r="H5" s="50" t="s">
        <v>49</v>
      </c>
      <c r="I5" s="48" t="n">
        <v>6692712</v>
      </c>
      <c r="K5" s="50" t="s">
        <v>50</v>
      </c>
      <c r="L5" s="51" t="n">
        <v>295</v>
      </c>
    </row>
    <row r="6" customFormat="false" ht="15" hidden="false" customHeight="false" outlineLevel="0" collapsed="false">
      <c r="A6" s="47" t="n">
        <v>46143</v>
      </c>
      <c r="B6" s="48" t="n">
        <v>2811494</v>
      </c>
      <c r="C6" s="49" t="n">
        <f aca="false">IFERROR((B6-B5)/B5,0)</f>
        <v>-0.00237847105791398</v>
      </c>
      <c r="E6" s="50" t="s">
        <v>51</v>
      </c>
      <c r="F6" s="48" t="n">
        <v>6674224</v>
      </c>
      <c r="H6" s="50" t="s">
        <v>52</v>
      </c>
      <c r="I6" s="48" t="n">
        <v>6571342</v>
      </c>
    </row>
    <row r="7" customFormat="false" ht="15" hidden="false" customHeight="false" outlineLevel="0" collapsed="false">
      <c r="A7" s="47" t="n">
        <v>46174</v>
      </c>
      <c r="B7" s="48" t="n">
        <v>2734906</v>
      </c>
      <c r="C7" s="49" t="n">
        <f aca="false">IFERROR((B7-B6)/B6,0)</f>
        <v>-0.0272410327036088</v>
      </c>
    </row>
    <row r="8" customFormat="false" ht="15" hidden="false" customHeight="false" outlineLevel="0" collapsed="false">
      <c r="A8" s="47" t="n">
        <v>46204</v>
      </c>
      <c r="B8" s="48" t="n">
        <v>2788988</v>
      </c>
      <c r="C8" s="49" t="n">
        <f aca="false">IFERROR((B8-B7)/B7,0)</f>
        <v>0.0197747198624011</v>
      </c>
    </row>
    <row r="9" customFormat="false" ht="15" hidden="false" customHeight="false" outlineLevel="0" collapsed="false">
      <c r="A9" s="47" t="n">
        <v>46235</v>
      </c>
      <c r="B9" s="48" t="n">
        <v>2576964</v>
      </c>
      <c r="C9" s="49" t="n">
        <f aca="false">IFERROR((B9-B8)/B8,0)</f>
        <v>-0.0760218401800223</v>
      </c>
    </row>
    <row r="10" customFormat="false" ht="15" hidden="false" customHeight="false" outlineLevel="0" collapsed="false">
      <c r="A10" s="47" t="n">
        <v>46266</v>
      </c>
      <c r="B10" s="48" t="n">
        <v>2926753</v>
      </c>
      <c r="C10" s="49" t="n">
        <f aca="false">IFERROR((B10-B9)/B9,0)</f>
        <v>0.13573685934301</v>
      </c>
    </row>
    <row r="11" customFormat="false" ht="15" hidden="false" customHeight="false" outlineLevel="0" collapsed="false">
      <c r="A11" s="47" t="n">
        <v>46296</v>
      </c>
      <c r="B11" s="48" t="n">
        <v>3052487</v>
      </c>
      <c r="C11" s="49" t="n">
        <f aca="false">IFERROR((B11-B10)/B10,0)</f>
        <v>0.0429602361388201</v>
      </c>
    </row>
    <row r="12" customFormat="false" ht="15" hidden="false" customHeight="false" outlineLevel="0" collapsed="false">
      <c r="A12" s="47" t="n">
        <v>46327</v>
      </c>
      <c r="B12" s="48" t="n">
        <v>3026200</v>
      </c>
      <c r="C12" s="49" t="n">
        <f aca="false">IFERROR((B12-B11)/B11,0)</f>
        <v>-0.00861166648703172</v>
      </c>
    </row>
    <row r="13" customFormat="false" ht="15" hidden="false" customHeight="false" outlineLevel="0" collapsed="false">
      <c r="A13" s="47" t="n">
        <v>46357</v>
      </c>
      <c r="B13" s="48" t="n">
        <v>2686555</v>
      </c>
      <c r="C13" s="49" t="n">
        <f aca="false">IFERROR((B13-B12)/B12,0)</f>
        <v>-0.112234815940784</v>
      </c>
    </row>
    <row r="16" customFormat="false" ht="15" hidden="false" customHeight="false" outlineLevel="0" collapsed="false">
      <c r="A16" s="52" t="s">
        <v>53</v>
      </c>
    </row>
    <row r="17" customFormat="false" ht="15" hidden="false" customHeight="false" outlineLevel="0" collapsed="false">
      <c r="A17" s="52" t="s">
        <v>54</v>
      </c>
    </row>
  </sheetData>
  <conditionalFormatting sqref="B2:B13">
    <cfRule type="colorScale" priority="2">
      <colorScale>
        <cfvo type="min" val="0"/>
        <cfvo type="max" val="0"/>
        <color rgb="FFF8CBAD"/>
        <color rgb="FF2E8B57"/>
      </colorScale>
    </cfRule>
  </conditionalFormatting>
  <conditionalFormatting sqref="F2:F6">
    <cfRule type="dataBar" priority="3">
      <dataBar showValue="1" minLength="10" maxLength="90">
        <cfvo type="min" val="0"/>
        <cfvo type="max" val="0"/>
        <color rgb="FF2E5C8A"/>
      </dataBar>
      <extLst>
        <ext xmlns:x14="http://schemas.microsoft.com/office/spreadsheetml/2009/9/main" uri="{B025F937-C7B1-47D3-B67F-A62EFF666E3E}">
          <x14:id>{EA80E08F-A396-4915-8593-82E7E9A2E063}</x14:id>
        </ext>
      </extLst>
    </cfRule>
  </conditionalFormatting>
  <conditionalFormatting sqref="I2:I6">
    <cfRule type="dataBar" priority="4">
      <dataBar showValue="1" minLength="10" maxLength="90">
        <cfvo type="min" val="0"/>
        <cfvo type="max" val="0"/>
        <color rgb="FF0EA5A4"/>
      </dataBar>
      <extLst>
        <ext xmlns:x14="http://schemas.microsoft.com/office/spreadsheetml/2009/9/main" uri="{B025F937-C7B1-47D3-B67F-A62EFF666E3E}">
          <x14:id>{109630EE-97EC-438A-A2D8-9FBE3741B1DE}</x14:id>
        </ext>
      </extLst>
    </cfRule>
  </conditionalFormatting>
  <conditionalFormatting sqref="C3:C13">
    <cfRule type="iconSet" priority="5">
      <iconSet iconSet="3Arrows">
        <cfvo type="percent" val="0"/>
        <cfvo type="percent" val="33"/>
        <cfvo type="percent" val="67"/>
      </iconSe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A80E08F-A396-4915-8593-82E7E9A2E063}">
            <x14:dataBar minLength="10" maxLength="90" axisPosition="none" gradient="true">
              <x14:cfvo type="min"/>
              <x14:cfvo type="max"/>
              <x14:negativeFillColor rgb="FF2E5C8A"/>
              <x14:axisColor rgb="FF000000"/>
            </x14:dataBar>
          </x14:cfRule>
          <xm:sqref>F2:F6</xm:sqref>
        </x14:conditionalFormatting>
        <x14:conditionalFormatting xmlns:xm="http://schemas.microsoft.com/office/excel/2006/main">
          <x14:cfRule type="dataBar" id="{109630EE-97EC-438A-A2D8-9FBE3741B1DE}">
            <x14:dataBar minLength="10" maxLength="90" axisPosition="none" gradient="true">
              <x14:cfvo type="min"/>
              <x14:cfvo type="max"/>
              <x14:negativeFillColor rgb="FF0EA5A4"/>
              <x14:axisColor rgb="FF000000"/>
            </x14:dataBar>
          </x14:cfRule>
          <xm:sqref>I2:I6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2026-07-31T01:04:04Z</dcterms:created>
  <dc:creator>openpyxl</dc:creator>
  <dc:description/>
  <dc:language>en-US</dc:language>
  <cp:lastModifiedBy/>
  <dcterms:modified xsi:type="dcterms:W3CDTF">2026-07-31T01:04:11Z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